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\Desktop\+CO3SO\URBANO\"/>
    </mc:Choice>
  </mc:AlternateContent>
  <xr:revisionPtr revIDLastSave="0" documentId="8_{5458037C-0251-4281-BB1F-3372F413E22B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ixa Densidade" sheetId="7" state="hidden" r:id="rId1"/>
    <sheet name="SIMULADOR" sheetId="14" r:id="rId2"/>
    <sheet name="Auxiliar" sheetId="1" state="hidden" r:id="rId3"/>
  </sheets>
  <definedNames>
    <definedName name="MODALIDADE">Auxiliar!$A$4:$A$7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4" l="1"/>
  <c r="B27" i="14" l="1"/>
  <c r="I4" i="14" l="1"/>
  <c r="F20" i="14" s="1"/>
  <c r="G31" i="14" l="1"/>
  <c r="G27" i="14"/>
  <c r="G33" i="14"/>
  <c r="G29" i="14"/>
  <c r="G32" i="14"/>
  <c r="F29" i="14"/>
  <c r="F33" i="14"/>
  <c r="F30" i="14"/>
  <c r="F27" i="14"/>
  <c r="F31" i="14"/>
  <c r="F28" i="14"/>
  <c r="F32" i="14"/>
  <c r="F24" i="14"/>
  <c r="F23" i="14"/>
  <c r="F26" i="14"/>
  <c r="F25" i="14"/>
  <c r="F21" i="14"/>
  <c r="F22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X34" i="14"/>
  <c r="B33" i="14"/>
  <c r="X33" i="14" s="1"/>
  <c r="A33" i="14"/>
  <c r="B32" i="14"/>
  <c r="X32" i="14" s="1"/>
  <c r="A32" i="14"/>
  <c r="B31" i="14"/>
  <c r="X31" i="14" s="1"/>
  <c r="A31" i="14"/>
  <c r="B30" i="14"/>
  <c r="X30" i="14" s="1"/>
  <c r="G30" i="14" s="1"/>
  <c r="A30" i="14"/>
  <c r="B29" i="14"/>
  <c r="X29" i="14" s="1"/>
  <c r="A29" i="14"/>
  <c r="P28" i="14"/>
  <c r="B28" i="14"/>
  <c r="X28" i="14" s="1"/>
  <c r="G28" i="14" s="1"/>
  <c r="A28" i="14"/>
  <c r="X27" i="14"/>
  <c r="A27" i="14"/>
  <c r="B26" i="14"/>
  <c r="X26" i="14" s="1"/>
  <c r="G26" i="14" s="1"/>
  <c r="B25" i="14"/>
  <c r="X25" i="14" s="1"/>
  <c r="G25" i="14" s="1"/>
  <c r="B24" i="14"/>
  <c r="X24" i="14" s="1"/>
  <c r="G24" i="14" s="1"/>
  <c r="B23" i="14"/>
  <c r="X23" i="14" s="1"/>
  <c r="G23" i="14" s="1"/>
  <c r="B22" i="14"/>
  <c r="X22" i="14" s="1"/>
  <c r="G22" i="14" s="1"/>
  <c r="B21" i="14"/>
  <c r="X21" i="14" s="1"/>
  <c r="G21" i="14" s="1"/>
  <c r="B20" i="14"/>
  <c r="X20" i="14" s="1"/>
  <c r="G20" i="14" s="1"/>
  <c r="A20" i="14"/>
  <c r="A21" i="14" s="1"/>
  <c r="A22" i="14" s="1"/>
  <c r="A23" i="14" s="1"/>
  <c r="A24" i="14" s="1"/>
  <c r="A25" i="14" s="1"/>
  <c r="A26" i="14" s="1"/>
  <c r="H30" i="14" l="1"/>
  <c r="K30" i="14"/>
  <c r="L30" i="14" s="1"/>
  <c r="H22" i="14"/>
  <c r="K22" i="14" s="1"/>
  <c r="L22" i="14" s="1"/>
  <c r="M22" i="14" s="1"/>
  <c r="H33" i="14"/>
  <c r="K33" i="14" s="1"/>
  <c r="L33" i="14" s="1"/>
  <c r="H27" i="14"/>
  <c r="L29" i="14"/>
  <c r="H24" i="14"/>
  <c r="K24" i="14" s="1"/>
  <c r="L24" i="14" s="1"/>
  <c r="H29" i="14"/>
  <c r="K29" i="14" s="1"/>
  <c r="H20" i="14"/>
  <c r="K20" i="14" s="1"/>
  <c r="L20" i="14" s="1"/>
  <c r="H28" i="14"/>
  <c r="K28" i="14" s="1"/>
  <c r="L28" i="14" s="1"/>
  <c r="H21" i="14"/>
  <c r="K21" i="14" s="1"/>
  <c r="L21" i="14" s="1"/>
  <c r="H31" i="14"/>
  <c r="K31" i="14" s="1"/>
  <c r="L31" i="14" s="1"/>
  <c r="H25" i="14"/>
  <c r="K25" i="14" s="1"/>
  <c r="L25" i="14" s="1"/>
  <c r="K27" i="14"/>
  <c r="H23" i="14"/>
  <c r="K23" i="14" s="1"/>
  <c r="L23" i="14" s="1"/>
  <c r="H26" i="14"/>
  <c r="K26" i="14" s="1"/>
  <c r="L26" i="14" s="1"/>
  <c r="M26" i="14" s="1"/>
  <c r="H32" i="14"/>
  <c r="K32" i="14" s="1"/>
  <c r="L32" i="14" s="1"/>
  <c r="L27" i="14" l="1"/>
  <c r="M27" i="14" s="1"/>
  <c r="J38" i="14"/>
  <c r="M28" i="14"/>
  <c r="M20" i="14"/>
  <c r="M32" i="14"/>
  <c r="M30" i="14"/>
  <c r="M23" i="14"/>
  <c r="M29" i="14"/>
  <c r="K34" i="14"/>
  <c r="M33" i="14"/>
  <c r="M21" i="14"/>
  <c r="M31" i="14"/>
  <c r="M25" i="14"/>
  <c r="M24" i="14"/>
  <c r="J36" i="14"/>
  <c r="J40" i="14" l="1"/>
  <c r="M34" i="14"/>
  <c r="L34" i="14"/>
  <c r="J47" i="14" s="1"/>
  <c r="J51" i="14" l="1"/>
  <c r="J42" i="14"/>
  <c r="J49" i="14" s="1"/>
  <c r="J4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Santos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 contar até à data de candidatura
</t>
        </r>
      </text>
    </comment>
    <comment ref="B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Investimento realizado em território nacional com origem nas Comunidades Portuguesas e Luso-descendentes.</t>
        </r>
      </text>
    </comment>
    <comment ref="K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Menor valor a considerar (2+3+4) ou (5+6)*Nº Meses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<sst xmlns="http://schemas.openxmlformats.org/spreadsheetml/2006/main" count="302" uniqueCount="221">
  <si>
    <t>SIM</t>
  </si>
  <si>
    <t>NÃO</t>
  </si>
  <si>
    <t>IAS</t>
  </si>
  <si>
    <t>OPERAÇÃO Nº</t>
  </si>
  <si>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</si>
  <si>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</si>
  <si>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</si>
  <si>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</si>
  <si>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</si>
  <si>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</si>
  <si>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</si>
  <si>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</si>
  <si>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</si>
  <si>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</si>
  <si>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</si>
  <si>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</si>
  <si>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</si>
  <si>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</si>
  <si>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</si>
  <si>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</si>
  <si>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</si>
  <si>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</si>
  <si>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</si>
  <si>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</si>
  <si>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</si>
  <si>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</si>
  <si>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</si>
  <si>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</si>
  <si>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</si>
  <si>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</si>
  <si>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</si>
  <si>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</si>
  <si>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</si>
  <si>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</si>
  <si>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</si>
  <si>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</si>
  <si>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</si>
  <si>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</si>
  <si>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</si>
  <si>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</si>
  <si>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</si>
  <si>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</si>
  <si>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</si>
  <si>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</si>
  <si>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</si>
  <si>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</si>
  <si>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</si>
  <si>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</si>
  <si>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</si>
  <si>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</si>
  <si>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</si>
  <si>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</si>
  <si>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</si>
  <si>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</si>
  <si>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</si>
  <si>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</si>
  <si>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</si>
  <si>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</si>
  <si>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</si>
  <si>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</si>
  <si>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</si>
  <si>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</si>
  <si>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</si>
  <si>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</si>
  <si>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</si>
  <si>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</si>
  <si>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</si>
  <si>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</si>
  <si>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</si>
  <si>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</si>
  <si>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</si>
  <si>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</si>
  <si>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</si>
  <si>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</si>
  <si>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</si>
  <si>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</si>
  <si>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</si>
  <si>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</si>
  <si>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</si>
  <si>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</si>
  <si>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</si>
  <si>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</si>
  <si>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</si>
  <si>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</si>
  <si>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</si>
  <si>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</si>
  <si>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</si>
  <si>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</si>
  <si>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</si>
  <si>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</si>
  <si>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</si>
  <si>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</si>
  <si>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</si>
  <si>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</si>
  <si>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</si>
  <si>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</si>
  <si>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</si>
  <si>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</si>
  <si>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</si>
  <si>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</si>
  <si>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</si>
  <si>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</si>
  <si>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</si>
  <si>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</si>
  <si>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</si>
  <si>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</si>
  <si>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</si>
  <si>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</si>
  <si>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</si>
  <si>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</si>
  <si>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</si>
  <si>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</si>
  <si>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</si>
  <si>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</si>
  <si>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</si>
  <si>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</si>
  <si>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</si>
  <si>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</si>
  <si>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</si>
  <si>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</si>
  <si>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</si>
  <si>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</si>
  <si>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</si>
  <si>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</si>
  <si>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</si>
  <si>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</si>
  <si>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</si>
  <si>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</si>
  <si>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</si>
  <si>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</si>
  <si>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</si>
  <si>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</si>
  <si>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</si>
  <si>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</si>
  <si>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</si>
  <si>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</si>
  <si>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</si>
  <si>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</si>
  <si>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</si>
  <si>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</si>
  <si>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</si>
  <si>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</si>
  <si>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</si>
  <si>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</si>
  <si>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</si>
  <si>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Nº total de Postos de trabalho a criar</t>
  </si>
  <si>
    <t>Empresa iniciou atividade há menos de 5 anos?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</si>
  <si>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</si>
  <si>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</si>
  <si>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</si>
  <si>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</si>
  <si>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</si>
  <si>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</si>
  <si>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</si>
  <si>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</si>
  <si>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</si>
  <si>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</si>
  <si>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</si>
  <si>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</si>
  <si>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</si>
  <si>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</si>
  <si>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</si>
  <si>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e) </t>
  </si>
  <si>
    <t xml:space="preserve">f) </t>
  </si>
  <si>
    <t>Caraterização dos postos de trabalho a criar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</si>
  <si>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</si>
  <si>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</si>
  <si>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</si>
  <si>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</si>
  <si>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</si>
  <si>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</si>
  <si>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</si>
  <si>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</si>
  <si>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</si>
  <si>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</si>
  <si>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</si>
  <si>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</si>
  <si>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</si>
  <si>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</si>
  <si>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</si>
  <si>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 xml:space="preserve">Com qualificação de nível 5, 6, 7, ou 8 (QNQ), inativos ou desempregados e residentes em territórios não classificados como de baixa densidade, estimulando a mobilidade geográfica de trabalhadores 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</si>
  <si>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</si>
  <si>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Nº de meses a financiar</t>
  </si>
  <si>
    <t>Comparticipação TOTAL FSE</t>
  </si>
  <si>
    <t>Ordenação
PT</t>
  </si>
  <si>
    <t>OCS Taxa Fixa 40%</t>
  </si>
  <si>
    <t>OSS</t>
  </si>
  <si>
    <t>Valor Máximo de Apoio (IAS)</t>
  </si>
  <si>
    <t>Comparticipação FSE Custos Diretos c/ PT (85%)</t>
  </si>
  <si>
    <t>(1)</t>
  </si>
  <si>
    <t>(2)</t>
  </si>
  <si>
    <t>(3)</t>
  </si>
  <si>
    <t>(5)</t>
  </si>
  <si>
    <t>R1. Encargos com Destinatários (Custos Diretos com PT criados)</t>
  </si>
  <si>
    <t>R.1.4.2. Apoio à criação do Próprio Emprego</t>
  </si>
  <si>
    <t>R.1.4.3. Apoios Diretos à Contratação</t>
  </si>
  <si>
    <t>R1. Encargos com Destinatários</t>
  </si>
  <si>
    <t>TSU</t>
  </si>
  <si>
    <t>(4)</t>
  </si>
  <si>
    <t>TSU Equivalente</t>
  </si>
  <si>
    <t>(6)</t>
  </si>
  <si>
    <t>(7)</t>
  </si>
  <si>
    <t>Majoração 0,5 IAS</t>
  </si>
  <si>
    <t>Valor Máximo Apurado (R1)</t>
  </si>
  <si>
    <t>(8)</t>
  </si>
  <si>
    <t>(9=7+8)</t>
  </si>
  <si>
    <t>Investidor da Diáspora</t>
  </si>
  <si>
    <t>GAL</t>
  </si>
  <si>
    <t>AG</t>
  </si>
  <si>
    <t>Emprego Urbano</t>
  </si>
  <si>
    <t>Emprego Interior</t>
  </si>
  <si>
    <t>Emprego Empreendedorismo Social</t>
  </si>
  <si>
    <t>(+ CO3SO Interior) 0</t>
  </si>
  <si>
    <t>TSU Solicitada Mensal</t>
  </si>
  <si>
    <t>Apoio Mensal Solicitado (Remuneração base mensal)</t>
  </si>
  <si>
    <t>OBRIGATORIO PREENCHIMENTO MODALIDADE +CO3SO</t>
  </si>
  <si>
    <t>Instruções:</t>
  </si>
  <si>
    <t>Preencha apenas as células a sombreado verde claro. As restantes são calculadas automaticamente.</t>
  </si>
  <si>
    <t>Total Comparticipação por PT</t>
  </si>
  <si>
    <t>LIMITADO AO VALOR DOS AUXILIOS DE MINIMIS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</si>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</sst>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</cellStyleXfs>
  <cellXfs count="13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3" fillId="3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2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5" borderId="4" xfId="0" applyFill="1" applyBorder="1" applyAlignment="1"/>
    <xf numFmtId="0" fontId="0" fillId="0" borderId="3" xfId="0" applyBorder="1" applyAlignment="1"/>
    <xf numFmtId="0" fontId="0" fillId="0" borderId="3" xfId="0" applyBorder="1"/>
    <xf numFmtId="0" fontId="0" fillId="0" borderId="0" xfId="0" applyBorder="1" applyAlignment="1" applyProtection="1">
      <alignment horizont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44" fontId="0" fillId="0" borderId="0" xfId="0" applyNumberFormat="1"/>
    <xf numFmtId="0" fontId="0" fillId="3" borderId="0" xfId="0" applyFill="1" applyBorder="1" applyAlignment="1"/>
    <xf numFmtId="0" fontId="0" fillId="5" borderId="0" xfId="0" applyFill="1"/>
    <xf numFmtId="0" fontId="1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0" fontId="0" fillId="0" borderId="7" xfId="0" quotePrefix="1" applyBorder="1"/>
    <xf numFmtId="0" fontId="0" fillId="0" borderId="0" xfId="0" applyBorder="1" applyProtection="1">
      <protection locked="0"/>
    </xf>
    <xf numFmtId="0" fontId="8" fillId="0" borderId="0" xfId="0" applyFont="1"/>
    <xf numFmtId="0" fontId="8" fillId="0" borderId="0" xfId="0" applyFont="1" applyBorder="1" applyProtection="1">
      <protection locked="0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14" fillId="0" borderId="0" xfId="0" applyFont="1" applyBorder="1"/>
    <xf numFmtId="0" fontId="9" fillId="7" borderId="3" xfId="0" applyFont="1" applyFill="1" applyBorder="1" applyAlignment="1">
      <alignment horizontal="center" vertical="center" wrapText="1"/>
    </xf>
    <xf numFmtId="0" fontId="9" fillId="7" borderId="1" xfId="0" quotePrefix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44" fontId="0" fillId="8" borderId="1" xfId="1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hidden="1"/>
    </xf>
    <xf numFmtId="49" fontId="0" fillId="7" borderId="1" xfId="0" applyNumberFormat="1" applyFill="1" applyBorder="1" applyAlignment="1" applyProtection="1">
      <alignment horizontal="center" vertical="center"/>
      <protection hidden="1"/>
    </xf>
    <xf numFmtId="44" fontId="0" fillId="7" borderId="1" xfId="1" applyFont="1" applyFill="1" applyBorder="1" applyAlignment="1" applyProtection="1">
      <alignment horizontal="right" vertical="center"/>
    </xf>
    <xf numFmtId="44" fontId="0" fillId="7" borderId="1" xfId="1" applyFont="1" applyFill="1" applyBorder="1" applyAlignment="1" applyProtection="1">
      <alignment vertical="center"/>
      <protection locked="0"/>
    </xf>
    <xf numFmtId="44" fontId="0" fillId="7" borderId="1" xfId="0" applyNumberFormat="1" applyFill="1" applyBorder="1" applyAlignment="1" applyProtection="1">
      <alignment vertical="center"/>
    </xf>
    <xf numFmtId="44" fontId="1" fillId="7" borderId="1" xfId="0" applyNumberFormat="1" applyFont="1" applyFill="1" applyBorder="1" applyAlignment="1" applyProtection="1">
      <alignment vertical="center"/>
    </xf>
    <xf numFmtId="0" fontId="9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44" fontId="9" fillId="0" borderId="1" xfId="1" applyFont="1" applyBorder="1" applyAlignment="1"/>
    <xf numFmtId="0" fontId="16" fillId="3" borderId="0" xfId="0" applyFont="1" applyFill="1"/>
    <xf numFmtId="0" fontId="16" fillId="0" borderId="0" xfId="0" applyFont="1"/>
    <xf numFmtId="0" fontId="16" fillId="0" borderId="0" xfId="0" applyFont="1" applyBorder="1"/>
    <xf numFmtId="0" fontId="16" fillId="0" borderId="0" xfId="0" applyFont="1" applyAlignment="1">
      <alignment horizontal="right"/>
    </xf>
    <xf numFmtId="0" fontId="16" fillId="7" borderId="1" xfId="0" applyFont="1" applyFill="1" applyBorder="1" applyAlignment="1">
      <alignment horizontal="center" vertical="center"/>
    </xf>
    <xf numFmtId="44" fontId="9" fillId="0" borderId="1" xfId="1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44" fontId="9" fillId="7" borderId="1" xfId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4" fontId="16" fillId="5" borderId="1" xfId="1" applyFont="1" applyFill="1" applyBorder="1" applyAlignment="1" applyProtection="1">
      <alignment horizontal="right"/>
      <protection hidden="1"/>
    </xf>
    <xf numFmtId="0" fontId="16" fillId="5" borderId="0" xfId="0" applyFont="1" applyFill="1"/>
    <xf numFmtId="0" fontId="16" fillId="5" borderId="0" xfId="0" applyFont="1" applyFill="1" applyBorder="1"/>
    <xf numFmtId="0" fontId="16" fillId="5" borderId="0" xfId="0" applyFont="1" applyFill="1" applyAlignment="1">
      <alignment horizontal="right"/>
    </xf>
    <xf numFmtId="0" fontId="16" fillId="5" borderId="1" xfId="0" applyFont="1" applyFill="1" applyBorder="1" applyAlignment="1">
      <alignment horizontal="center"/>
    </xf>
    <xf numFmtId="44" fontId="16" fillId="5" borderId="1" xfId="0" applyNumberFormat="1" applyFont="1" applyFill="1" applyBorder="1"/>
    <xf numFmtId="44" fontId="9" fillId="3" borderId="1" xfId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/>
    </xf>
    <xf numFmtId="44" fontId="9" fillId="7" borderId="1" xfId="0" applyNumberFormat="1" applyFont="1" applyFill="1" applyBorder="1"/>
    <xf numFmtId="0" fontId="16" fillId="0" borderId="0" xfId="0" applyFont="1" applyFill="1"/>
    <xf numFmtId="0" fontId="11" fillId="8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13" fillId="0" borderId="0" xfId="0" applyFont="1"/>
    <xf numFmtId="0" fontId="13" fillId="5" borderId="0" xfId="0" applyFont="1" applyFill="1"/>
    <xf numFmtId="0" fontId="18" fillId="0" borderId="0" xfId="0" applyFont="1" applyBorder="1" applyAlignment="1" applyProtection="1">
      <alignment horizontal="center"/>
    </xf>
    <xf numFmtId="0" fontId="18" fillId="0" borderId="0" xfId="0" applyFont="1"/>
    <xf numFmtId="0" fontId="18" fillId="0" borderId="0" xfId="0" applyFont="1" applyBorder="1"/>
    <xf numFmtId="0" fontId="11" fillId="8" borderId="1" xfId="0" applyFont="1" applyFill="1" applyBorder="1" applyAlignment="1" applyProtection="1">
      <alignment horizontal="center"/>
      <protection locked="0"/>
    </xf>
    <xf numFmtId="10" fontId="11" fillId="8" borderId="1" xfId="2" applyNumberFormat="1" applyFont="1" applyFill="1" applyBorder="1" applyAlignment="1" applyProtection="1">
      <alignment horizontal="center"/>
      <protection locked="0"/>
    </xf>
    <xf numFmtId="0" fontId="9" fillId="5" borderId="14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11" fillId="8" borderId="14" xfId="0" applyFont="1" applyFill="1" applyBorder="1" applyAlignment="1" applyProtection="1">
      <alignment horizontal="center"/>
      <protection locked="0"/>
    </xf>
    <xf numFmtId="0" fontId="11" fillId="8" borderId="20" xfId="0" applyFont="1" applyFill="1" applyBorder="1" applyAlignment="1" applyProtection="1">
      <alignment horizontal="center"/>
      <protection locked="0"/>
    </xf>
    <xf numFmtId="0" fontId="11" fillId="8" borderId="15" xfId="0" applyFont="1" applyFill="1" applyBorder="1" applyAlignment="1" applyProtection="1">
      <alignment horizontal="center"/>
      <protection locked="0"/>
    </xf>
    <xf numFmtId="0" fontId="17" fillId="5" borderId="0" xfId="0" applyFont="1" applyFill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 wrapText="1"/>
    </xf>
    <xf numFmtId="0" fontId="9" fillId="7" borderId="20" xfId="0" applyFont="1" applyFill="1" applyBorder="1" applyAlignment="1">
      <alignment horizontal="center" wrapText="1"/>
    </xf>
    <xf numFmtId="0" fontId="9" fillId="7" borderId="15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9" fillId="9" borderId="0" xfId="3" applyFont="1" applyFill="1" applyBorder="1" applyAlignment="1">
      <alignment horizontal="left" vertical="center" wrapText="1"/>
    </xf>
    <xf numFmtId="0" fontId="19" fillId="9" borderId="0" xfId="3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</cellXfs>
  <cellStyles count="4">
    <cellStyle name="Moeda" xfId="1" builtinId="4"/>
    <cellStyle name="Normal" xfId="0" builtinId="0"/>
    <cellStyle name="Normal 2" xfId="3" xr:uid="{00000000-0005-0000-0000-000002000000}"/>
    <cellStyle name="Percentagem" xfId="2" builtinId="5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 x14ac:dyDescent="0.2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 x14ac:dyDescent="0.25">
      <c r="A1" s="1" t="s">
        <v>63</v>
      </c>
      <c r="B1" s="1" t="s">
        <v>64</v>
      </c>
      <c r="D1" s="1" t="s">
        <v>121</v>
      </c>
      <c r="E1" s="1" t="s">
        <v>122</v>
      </c>
    </row>
    <row r="2" spans="1:5" x14ac:dyDescent="0.25">
      <c r="A2" s="5" t="s">
        <v>62</v>
      </c>
      <c r="B2" s="4" t="s">
        <v>4</v>
      </c>
      <c r="D2" s="4" t="s">
        <v>66</v>
      </c>
      <c r="E2" s="4" t="s">
        <v>65</v>
      </c>
    </row>
    <row r="3" spans="1:5" x14ac:dyDescent="0.25">
      <c r="A3" s="5" t="s">
        <v>61</v>
      </c>
      <c r="B3" s="4" t="s">
        <v>8</v>
      </c>
      <c r="D3" s="4" t="s">
        <v>66</v>
      </c>
      <c r="E3" s="4" t="s">
        <v>67</v>
      </c>
    </row>
    <row r="4" spans="1:5" x14ac:dyDescent="0.25">
      <c r="A4" s="5" t="s">
        <v>56</v>
      </c>
      <c r="B4" s="4" t="s">
        <v>5</v>
      </c>
      <c r="D4" s="4" t="s">
        <v>66</v>
      </c>
      <c r="E4" s="4" t="s">
        <v>68</v>
      </c>
    </row>
    <row r="5" spans="1:5" x14ac:dyDescent="0.25">
      <c r="A5" s="5" t="s">
        <v>61</v>
      </c>
      <c r="B5" s="4" t="s">
        <v>11</v>
      </c>
      <c r="D5" s="4" t="s">
        <v>66</v>
      </c>
      <c r="E5" s="4" t="s">
        <v>69</v>
      </c>
    </row>
    <row r="6" spans="1:5" x14ac:dyDescent="0.25">
      <c r="A6" s="5" t="s">
        <v>58</v>
      </c>
      <c r="B6" s="4" t="s">
        <v>6</v>
      </c>
      <c r="D6" s="4" t="s">
        <v>66</v>
      </c>
      <c r="E6" s="4" t="s">
        <v>70</v>
      </c>
    </row>
    <row r="7" spans="1:5" x14ac:dyDescent="0.25">
      <c r="A7" s="5" t="s">
        <v>60</v>
      </c>
      <c r="B7" s="4" t="s">
        <v>10</v>
      </c>
      <c r="D7" s="4" t="s">
        <v>66</v>
      </c>
      <c r="E7" s="4" t="s">
        <v>71</v>
      </c>
    </row>
    <row r="8" spans="1:5" x14ac:dyDescent="0.25">
      <c r="A8" s="5" t="s">
        <v>59</v>
      </c>
      <c r="B8" s="4" t="s">
        <v>7</v>
      </c>
      <c r="D8" s="4" t="s">
        <v>66</v>
      </c>
      <c r="E8" s="4" t="s">
        <v>72</v>
      </c>
    </row>
    <row r="9" spans="1:5" x14ac:dyDescent="0.25">
      <c r="A9" s="5" t="s">
        <v>62</v>
      </c>
      <c r="B9" s="4" t="s">
        <v>12</v>
      </c>
      <c r="D9" s="4" t="s">
        <v>66</v>
      </c>
      <c r="E9" s="4" t="s">
        <v>74</v>
      </c>
    </row>
    <row r="10" spans="1:5" x14ac:dyDescent="0.25">
      <c r="A10" s="5" t="s">
        <v>33</v>
      </c>
      <c r="B10" s="4" t="s">
        <v>36</v>
      </c>
      <c r="D10" s="4" t="s">
        <v>66</v>
      </c>
      <c r="E10" s="4" t="s">
        <v>73</v>
      </c>
    </row>
    <row r="11" spans="1:5" x14ac:dyDescent="0.25">
      <c r="A11" s="5" t="s">
        <v>61</v>
      </c>
      <c r="B11" s="4" t="s">
        <v>15</v>
      </c>
      <c r="D11" s="4" t="s">
        <v>66</v>
      </c>
      <c r="E11" s="4" t="s">
        <v>75</v>
      </c>
    </row>
    <row r="12" spans="1:5" x14ac:dyDescent="0.25">
      <c r="A12" s="5" t="s">
        <v>60</v>
      </c>
      <c r="B12" s="4" t="s">
        <v>19</v>
      </c>
      <c r="D12" s="4" t="s">
        <v>76</v>
      </c>
      <c r="E12" s="4" t="s">
        <v>77</v>
      </c>
    </row>
    <row r="13" spans="1:5" x14ac:dyDescent="0.25">
      <c r="A13" s="5" t="s">
        <v>59</v>
      </c>
      <c r="B13" s="4" t="s">
        <v>9</v>
      </c>
      <c r="D13" s="4" t="s">
        <v>76</v>
      </c>
      <c r="E13" s="4" t="s">
        <v>78</v>
      </c>
    </row>
    <row r="14" spans="1:5" x14ac:dyDescent="0.25">
      <c r="A14" s="5" t="s">
        <v>60</v>
      </c>
      <c r="B14" s="4" t="s">
        <v>25</v>
      </c>
      <c r="D14" s="4" t="s">
        <v>76</v>
      </c>
      <c r="E14" s="4" t="s">
        <v>79</v>
      </c>
    </row>
    <row r="15" spans="1:5" x14ac:dyDescent="0.25">
      <c r="A15" s="5" t="s">
        <v>33</v>
      </c>
      <c r="B15" s="4" t="s">
        <v>39</v>
      </c>
      <c r="D15" s="4" t="s">
        <v>76</v>
      </c>
      <c r="E15" s="4" t="s">
        <v>80</v>
      </c>
    </row>
    <row r="16" spans="1:5" x14ac:dyDescent="0.25">
      <c r="A16" s="5" t="s">
        <v>61</v>
      </c>
      <c r="B16" s="4" t="s">
        <v>20</v>
      </c>
      <c r="D16" s="4" t="s">
        <v>87</v>
      </c>
      <c r="E16" s="4" t="s">
        <v>81</v>
      </c>
    </row>
    <row r="17" spans="1:5" x14ac:dyDescent="0.25">
      <c r="A17" s="5" t="s">
        <v>61</v>
      </c>
      <c r="B17" s="4" t="s">
        <v>26</v>
      </c>
      <c r="D17" s="4" t="s">
        <v>87</v>
      </c>
      <c r="E17" s="4" t="s">
        <v>82</v>
      </c>
    </row>
    <row r="18" spans="1:5" x14ac:dyDescent="0.25">
      <c r="A18" s="5" t="s">
        <v>62</v>
      </c>
      <c r="B18" s="4" t="s">
        <v>16</v>
      </c>
      <c r="D18" s="4" t="s">
        <v>87</v>
      </c>
      <c r="E18" s="4" t="s">
        <v>83</v>
      </c>
    </row>
    <row r="19" spans="1:5" x14ac:dyDescent="0.25">
      <c r="A19" s="5" t="s">
        <v>56</v>
      </c>
      <c r="B19" s="4" t="s">
        <v>13</v>
      </c>
      <c r="D19" s="4" t="s">
        <v>84</v>
      </c>
      <c r="E19" s="4" t="s">
        <v>85</v>
      </c>
    </row>
    <row r="20" spans="1:5" x14ac:dyDescent="0.25">
      <c r="A20" s="5" t="s">
        <v>61</v>
      </c>
      <c r="B20" s="4" t="s">
        <v>31</v>
      </c>
      <c r="D20" s="4" t="s">
        <v>84</v>
      </c>
      <c r="E20" s="4" t="s">
        <v>86</v>
      </c>
    </row>
    <row r="21" spans="1:5" x14ac:dyDescent="0.25">
      <c r="A21" s="5" t="s">
        <v>62</v>
      </c>
      <c r="B21" s="4" t="s">
        <v>21</v>
      </c>
      <c r="D21" s="4" t="s">
        <v>88</v>
      </c>
      <c r="E21" s="4" t="s">
        <v>89</v>
      </c>
    </row>
    <row r="22" spans="1:5" x14ac:dyDescent="0.25">
      <c r="A22" s="5" t="s">
        <v>62</v>
      </c>
      <c r="B22" s="4" t="s">
        <v>27</v>
      </c>
      <c r="D22" s="4" t="s">
        <v>90</v>
      </c>
      <c r="E22" s="4" t="s">
        <v>91</v>
      </c>
    </row>
    <row r="23" spans="1:5" x14ac:dyDescent="0.25">
      <c r="A23" s="5" t="s">
        <v>62</v>
      </c>
      <c r="B23" s="4" t="s">
        <v>32</v>
      </c>
      <c r="D23" s="4" t="s">
        <v>92</v>
      </c>
      <c r="E23" s="4" t="s">
        <v>93</v>
      </c>
    </row>
    <row r="24" spans="1:5" x14ac:dyDescent="0.25">
      <c r="A24" s="5" t="s">
        <v>61</v>
      </c>
      <c r="B24" s="4" t="s">
        <v>34</v>
      </c>
      <c r="D24" s="4" t="s">
        <v>92</v>
      </c>
      <c r="E24" s="4" t="s">
        <v>94</v>
      </c>
    </row>
    <row r="25" spans="1:5" x14ac:dyDescent="0.25">
      <c r="A25" s="5" t="s">
        <v>56</v>
      </c>
      <c r="B25" s="4" t="s">
        <v>17</v>
      </c>
      <c r="D25" s="4" t="s">
        <v>92</v>
      </c>
      <c r="E25" s="4" t="s">
        <v>95</v>
      </c>
    </row>
    <row r="26" spans="1:5" x14ac:dyDescent="0.25">
      <c r="A26" s="5" t="s">
        <v>33</v>
      </c>
      <c r="B26" s="4" t="s">
        <v>44</v>
      </c>
      <c r="D26" s="4" t="s">
        <v>92</v>
      </c>
      <c r="E26" s="4" t="s">
        <v>96</v>
      </c>
    </row>
    <row r="27" spans="1:5" x14ac:dyDescent="0.25">
      <c r="A27" s="5" t="s">
        <v>59</v>
      </c>
      <c r="B27" s="4" t="s">
        <v>14</v>
      </c>
      <c r="D27" s="4" t="s">
        <v>92</v>
      </c>
      <c r="E27" s="4" t="s">
        <v>97</v>
      </c>
    </row>
    <row r="28" spans="1:5" x14ac:dyDescent="0.25">
      <c r="A28" s="5" t="s">
        <v>61</v>
      </c>
      <c r="B28" s="4" t="s">
        <v>37</v>
      </c>
      <c r="D28" s="4" t="s">
        <v>92</v>
      </c>
      <c r="E28" s="4" t="s">
        <v>98</v>
      </c>
    </row>
    <row r="29" spans="1:5" x14ac:dyDescent="0.25">
      <c r="A29" s="5" t="s">
        <v>56</v>
      </c>
      <c r="B29" s="4" t="s">
        <v>22</v>
      </c>
      <c r="D29" s="4" t="s">
        <v>92</v>
      </c>
      <c r="E29" s="4" t="s">
        <v>99</v>
      </c>
    </row>
    <row r="30" spans="1:5" x14ac:dyDescent="0.25">
      <c r="A30" s="5" t="s">
        <v>61</v>
      </c>
      <c r="B30" s="4" t="s">
        <v>40</v>
      </c>
      <c r="D30" s="4" t="s">
        <v>92</v>
      </c>
      <c r="E30" s="4" t="s">
        <v>100</v>
      </c>
    </row>
    <row r="31" spans="1:5" x14ac:dyDescent="0.25">
      <c r="A31" s="5" t="s">
        <v>61</v>
      </c>
      <c r="B31" s="4" t="s">
        <v>43</v>
      </c>
      <c r="D31" s="4" t="s">
        <v>92</v>
      </c>
      <c r="E31" s="4" t="s">
        <v>102</v>
      </c>
    </row>
    <row r="32" spans="1:5" x14ac:dyDescent="0.25">
      <c r="A32" s="5" t="s">
        <v>56</v>
      </c>
      <c r="B32" s="4" t="s">
        <v>28</v>
      </c>
      <c r="D32" s="4" t="s">
        <v>92</v>
      </c>
      <c r="E32" s="4" t="s">
        <v>101</v>
      </c>
    </row>
    <row r="33" spans="1:5" x14ac:dyDescent="0.25">
      <c r="A33" s="5" t="s">
        <v>60</v>
      </c>
      <c r="B33" s="4" t="s">
        <v>45</v>
      </c>
      <c r="D33" s="4" t="s">
        <v>92</v>
      </c>
      <c r="E33" s="4" t="s">
        <v>103</v>
      </c>
    </row>
    <row r="34" spans="1:5" x14ac:dyDescent="0.25">
      <c r="A34" s="5" t="s">
        <v>59</v>
      </c>
      <c r="B34" s="4" t="s">
        <v>18</v>
      </c>
      <c r="D34" s="4" t="s">
        <v>92</v>
      </c>
      <c r="E34" s="4" t="s">
        <v>104</v>
      </c>
    </row>
    <row r="35" spans="1:5" x14ac:dyDescent="0.25">
      <c r="A35" s="5" t="s">
        <v>61</v>
      </c>
      <c r="B35" s="4" t="s">
        <v>46</v>
      </c>
      <c r="D35" s="4" t="s">
        <v>92</v>
      </c>
      <c r="E35" s="4" t="s">
        <v>105</v>
      </c>
    </row>
    <row r="36" spans="1:5" x14ac:dyDescent="0.25">
      <c r="A36" s="5" t="s">
        <v>61</v>
      </c>
      <c r="B36" s="4" t="s">
        <v>47</v>
      </c>
      <c r="D36" s="4" t="s">
        <v>92</v>
      </c>
      <c r="E36" s="4" t="s">
        <v>106</v>
      </c>
    </row>
    <row r="37" spans="1:5" x14ac:dyDescent="0.25">
      <c r="A37" s="5" t="s">
        <v>61</v>
      </c>
      <c r="B37" s="4" t="s">
        <v>49</v>
      </c>
      <c r="D37" s="4" t="s">
        <v>92</v>
      </c>
      <c r="E37" s="4" t="s">
        <v>107</v>
      </c>
    </row>
    <row r="38" spans="1:5" x14ac:dyDescent="0.25">
      <c r="A38" s="5" t="s">
        <v>61</v>
      </c>
      <c r="B38" s="4" t="s">
        <v>50</v>
      </c>
      <c r="D38" s="4" t="s">
        <v>92</v>
      </c>
      <c r="E38" s="4" t="s">
        <v>108</v>
      </c>
    </row>
    <row r="39" spans="1:5" x14ac:dyDescent="0.25">
      <c r="A39" s="5" t="s">
        <v>61</v>
      </c>
      <c r="B39" s="4" t="s">
        <v>51</v>
      </c>
      <c r="D39" s="4" t="s">
        <v>92</v>
      </c>
      <c r="E39" s="4" t="s">
        <v>109</v>
      </c>
    </row>
    <row r="40" spans="1:5" x14ac:dyDescent="0.25">
      <c r="A40" s="5" t="s">
        <v>61</v>
      </c>
      <c r="B40" s="4" t="s">
        <v>52</v>
      </c>
      <c r="D40" s="4" t="s">
        <v>92</v>
      </c>
      <c r="E40" s="4" t="s">
        <v>110</v>
      </c>
    </row>
    <row r="41" spans="1:5" x14ac:dyDescent="0.25">
      <c r="A41" s="5" t="s">
        <v>57</v>
      </c>
      <c r="B41" s="4" t="s">
        <v>23</v>
      </c>
      <c r="D41" s="4" t="s">
        <v>111</v>
      </c>
      <c r="E41" s="4" t="s">
        <v>112</v>
      </c>
    </row>
    <row r="42" spans="1:5" x14ac:dyDescent="0.25">
      <c r="A42" s="5" t="s">
        <v>61</v>
      </c>
      <c r="B42" s="4" t="s">
        <v>53</v>
      </c>
      <c r="D42" s="4" t="s">
        <v>111</v>
      </c>
      <c r="E42" s="4" t="s">
        <v>113</v>
      </c>
    </row>
    <row r="43" spans="1:5" x14ac:dyDescent="0.25">
      <c r="A43" s="5" t="s">
        <v>59</v>
      </c>
      <c r="B43" s="4" t="s">
        <v>24</v>
      </c>
      <c r="D43" s="4" t="s">
        <v>114</v>
      </c>
      <c r="E43" s="4" t="s">
        <v>115</v>
      </c>
    </row>
    <row r="44" spans="1:5" x14ac:dyDescent="0.25">
      <c r="A44" s="5" t="s">
        <v>33</v>
      </c>
      <c r="B44" s="4" t="s">
        <v>48</v>
      </c>
      <c r="D44" s="4" t="s">
        <v>114</v>
      </c>
      <c r="E44" s="4" t="s">
        <v>116</v>
      </c>
    </row>
    <row r="45" spans="1:5" x14ac:dyDescent="0.25">
      <c r="A45" s="5" t="s">
        <v>62</v>
      </c>
      <c r="B45" s="4" t="s">
        <v>35</v>
      </c>
      <c r="D45" s="4" t="s">
        <v>114</v>
      </c>
      <c r="E45" s="4" t="s">
        <v>117</v>
      </c>
    </row>
    <row r="46" spans="1:5" x14ac:dyDescent="0.25">
      <c r="A46" s="5" t="s">
        <v>56</v>
      </c>
      <c r="B46" s="4" t="s">
        <v>42</v>
      </c>
      <c r="D46" s="4" t="s">
        <v>114</v>
      </c>
      <c r="E46" s="4" t="s">
        <v>118</v>
      </c>
    </row>
    <row r="47" spans="1:5" x14ac:dyDescent="0.25">
      <c r="A47" s="5" t="s">
        <v>61</v>
      </c>
      <c r="B47" s="4" t="s">
        <v>54</v>
      </c>
      <c r="D47" s="4" t="s">
        <v>119</v>
      </c>
      <c r="E47" s="4" t="s">
        <v>120</v>
      </c>
    </row>
    <row r="48" spans="1:5" x14ac:dyDescent="0.25">
      <c r="A48" s="5" t="s">
        <v>59</v>
      </c>
      <c r="B48" s="4" t="s">
        <v>30</v>
      </c>
    </row>
    <row r="49" spans="1:2" x14ac:dyDescent="0.25">
      <c r="A49" s="5" t="s">
        <v>61</v>
      </c>
      <c r="B49" s="4" t="s">
        <v>55</v>
      </c>
    </row>
    <row r="50" spans="1:2" x14ac:dyDescent="0.25">
      <c r="A50" s="5" t="s">
        <v>57</v>
      </c>
      <c r="B50" s="4" t="s">
        <v>29</v>
      </c>
    </row>
    <row r="51" spans="1:2" x14ac:dyDescent="0.25">
      <c r="A51" s="5" t="s">
        <v>62</v>
      </c>
      <c r="B51" s="4" t="s">
        <v>38</v>
      </c>
    </row>
    <row r="52" spans="1:2" x14ac:dyDescent="0.25">
      <c r="A52" s="5" t="s">
        <v>62</v>
      </c>
      <c r="B52" s="4" t="s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1"/>
  <sheetViews>
    <sheetView showGridLines="0" showRowColHeaders="0" tabSelected="1" topLeftCell="A13" zoomScale="85" zoomScaleNormal="85" workbookViewId="0">
      <selection activeCell="F20" sqref="F20"/>
    </sheetView>
  </sheetViews>
  <sheetFormatPr defaultRowHeight="15" x14ac:dyDescent="0.25"/>
  <cols>
    <col min="1" max="1" width="12.7109375" customWidth="1"/>
    <col min="2" max="2" width="10" customWidth="1"/>
    <col min="3" max="3" width="82" customWidth="1"/>
    <col min="4" max="4" width="3" style="22" customWidth="1"/>
    <col min="5" max="5" width="9.7109375" style="22" customWidth="1"/>
    <col min="6" max="6" width="21.28515625" customWidth="1"/>
    <col min="7" max="7" width="17.28515625" customWidth="1"/>
    <col min="8" max="8" width="17.7109375" style="15" customWidth="1"/>
    <col min="9" max="9" width="20.28515625" style="15" customWidth="1"/>
    <col min="10" max="10" width="17.7109375" customWidth="1"/>
    <col min="11" max="12" width="17.85546875" customWidth="1"/>
    <col min="13" max="13" width="15.42578125" customWidth="1"/>
    <col min="14" max="14" width="14.28515625" customWidth="1"/>
    <col min="15" max="15" width="13.140625" bestFit="1" customWidth="1"/>
    <col min="22" max="23" width="9.140625" customWidth="1"/>
    <col min="24" max="24" width="9.140625" style="84" customWidth="1"/>
    <col min="33" max="35" width="9.140625" customWidth="1"/>
  </cols>
  <sheetData>
    <row r="1" spans="2:34" x14ac:dyDescent="0.25">
      <c r="B1" s="126" t="s">
        <v>3</v>
      </c>
      <c r="C1" s="126"/>
      <c r="D1" s="19"/>
      <c r="E1" s="19"/>
    </row>
    <row r="2" spans="2:34" ht="22.5" customHeight="1" x14ac:dyDescent="0.25">
      <c r="B2" s="127"/>
      <c r="C2" s="128"/>
      <c r="D2" s="20"/>
      <c r="E2" s="20"/>
      <c r="F2" s="100" t="s">
        <v>215</v>
      </c>
      <c r="G2" s="100"/>
      <c r="H2" s="100"/>
    </row>
    <row r="3" spans="2:34" ht="7.5" customHeight="1" x14ac:dyDescent="0.25">
      <c r="G3" s="40"/>
    </row>
    <row r="4" spans="2:34" ht="18.75" x14ac:dyDescent="0.3">
      <c r="B4" s="122" t="s">
        <v>123</v>
      </c>
      <c r="C4" s="123"/>
      <c r="D4" s="21"/>
      <c r="E4" s="21"/>
      <c r="F4" s="97"/>
      <c r="G4" s="98"/>
      <c r="H4" s="99"/>
      <c r="I4" s="83" t="b">
        <f>IF(F4="Emprego Empreendedorismo Social",1,IF(F4="Emprego Interior",2,IF(F4="Emprego Urbano",3)))</f>
        <v>0</v>
      </c>
    </row>
    <row r="5" spans="2:34" ht="7.5" customHeight="1" x14ac:dyDescent="0.3">
      <c r="B5" s="42"/>
      <c r="C5" s="42"/>
      <c r="F5" s="42"/>
      <c r="G5" s="40"/>
    </row>
    <row r="6" spans="2:34" ht="18.75" x14ac:dyDescent="0.3">
      <c r="B6" s="122" t="s">
        <v>2</v>
      </c>
      <c r="C6" s="123"/>
      <c r="D6" s="21"/>
      <c r="E6" s="21"/>
      <c r="F6" s="50">
        <v>438.81</v>
      </c>
      <c r="G6" s="40"/>
      <c r="I6" s="30"/>
    </row>
    <row r="7" spans="2:34" ht="9" customHeight="1" x14ac:dyDescent="0.3">
      <c r="B7" s="42"/>
      <c r="C7" s="42"/>
      <c r="F7" s="42"/>
      <c r="G7" s="40"/>
    </row>
    <row r="8" spans="2:34" ht="18.75" x14ac:dyDescent="0.3">
      <c r="B8" s="122" t="s">
        <v>145</v>
      </c>
      <c r="C8" s="123"/>
      <c r="D8" s="21"/>
      <c r="E8" s="21"/>
      <c r="F8" s="82"/>
      <c r="G8" s="41"/>
      <c r="H8" s="46" t="s">
        <v>216</v>
      </c>
      <c r="I8" s="86"/>
      <c r="J8" s="87"/>
      <c r="K8" s="87"/>
      <c r="L8" s="87"/>
      <c r="AH8" s="83" t="s">
        <v>0</v>
      </c>
    </row>
    <row r="9" spans="2:34" ht="7.5" customHeight="1" x14ac:dyDescent="0.3">
      <c r="B9" s="42"/>
      <c r="C9" s="42"/>
      <c r="F9" s="42"/>
      <c r="G9" s="41"/>
      <c r="H9" s="88"/>
      <c r="I9" s="88"/>
      <c r="J9" s="87"/>
      <c r="K9" s="87"/>
      <c r="L9" s="87"/>
      <c r="AH9" s="83" t="s">
        <v>1</v>
      </c>
    </row>
    <row r="10" spans="2:34" ht="16.5" customHeight="1" x14ac:dyDescent="0.3">
      <c r="B10" s="122" t="s">
        <v>146</v>
      </c>
      <c r="C10" s="123"/>
      <c r="D10" s="21"/>
      <c r="E10" s="21"/>
      <c r="F10" s="89"/>
      <c r="G10" s="41"/>
      <c r="H10" s="124" t="s">
        <v>217</v>
      </c>
      <c r="I10" s="125"/>
      <c r="J10" s="125"/>
      <c r="K10" s="125"/>
      <c r="L10" s="125"/>
    </row>
    <row r="11" spans="2:34" ht="7.5" customHeight="1" x14ac:dyDescent="0.3">
      <c r="B11" s="43"/>
      <c r="C11" s="43"/>
      <c r="D11" s="21"/>
      <c r="E11" s="21"/>
      <c r="F11" s="43"/>
      <c r="G11" s="41"/>
      <c r="H11" s="125"/>
      <c r="I11" s="125"/>
      <c r="J11" s="125"/>
      <c r="K11" s="125"/>
      <c r="L11" s="125"/>
    </row>
    <row r="12" spans="2:34" ht="16.5" customHeight="1" x14ac:dyDescent="0.3">
      <c r="B12" s="122" t="s">
        <v>206</v>
      </c>
      <c r="C12" s="123"/>
      <c r="D12" s="21"/>
      <c r="E12" s="21"/>
      <c r="F12" s="89"/>
      <c r="G12" s="41"/>
      <c r="H12" s="125"/>
      <c r="I12" s="125"/>
      <c r="J12" s="125"/>
      <c r="K12" s="125"/>
      <c r="L12" s="125"/>
    </row>
    <row r="13" spans="2:34" ht="7.5" customHeight="1" x14ac:dyDescent="0.3">
      <c r="B13" s="43"/>
      <c r="C13" s="43"/>
      <c r="D13" s="21"/>
      <c r="E13" s="21"/>
      <c r="F13" s="43"/>
      <c r="G13" s="41"/>
    </row>
    <row r="14" spans="2:34" ht="16.5" customHeight="1" x14ac:dyDescent="0.3">
      <c r="B14" s="122" t="s">
        <v>197</v>
      </c>
      <c r="C14" s="123"/>
      <c r="D14" s="21"/>
      <c r="E14" s="21"/>
      <c r="F14" s="90"/>
      <c r="G14" s="41"/>
    </row>
    <row r="15" spans="2:34" ht="16.5" customHeight="1" x14ac:dyDescent="0.25">
      <c r="B15" s="36"/>
      <c r="C15" s="36"/>
      <c r="D15" s="21"/>
      <c r="E15" s="21"/>
      <c r="F15" s="36"/>
      <c r="G15" s="39"/>
    </row>
    <row r="16" spans="2:34" ht="16.5" customHeight="1" x14ac:dyDescent="0.25">
      <c r="B16" s="36"/>
      <c r="C16" s="36"/>
      <c r="D16" s="21"/>
      <c r="E16" s="21"/>
      <c r="F16" s="36"/>
      <c r="G16" s="36"/>
    </row>
    <row r="17" spans="1:24" ht="21.75" customHeight="1" x14ac:dyDescent="0.25">
      <c r="A17" s="81"/>
      <c r="B17" s="81"/>
      <c r="C17" s="81"/>
      <c r="D17" s="81"/>
      <c r="E17" s="107" t="s">
        <v>193</v>
      </c>
      <c r="F17" s="108"/>
      <c r="G17" s="108"/>
      <c r="H17" s="108"/>
      <c r="I17" s="108"/>
      <c r="J17" s="108"/>
      <c r="K17" s="109"/>
      <c r="L17" s="116" t="s">
        <v>185</v>
      </c>
      <c r="M17" s="116" t="s">
        <v>218</v>
      </c>
      <c r="O17" s="2"/>
    </row>
    <row r="18" spans="1:24" ht="64.5" customHeight="1" x14ac:dyDescent="0.25">
      <c r="A18" s="116" t="s">
        <v>184</v>
      </c>
      <c r="B18" s="118" t="s">
        <v>164</v>
      </c>
      <c r="C18" s="119"/>
      <c r="D18" s="81"/>
      <c r="E18" s="47" t="s">
        <v>182</v>
      </c>
      <c r="F18" s="47" t="s">
        <v>187</v>
      </c>
      <c r="G18" s="47" t="s">
        <v>202</v>
      </c>
      <c r="H18" s="47" t="s">
        <v>199</v>
      </c>
      <c r="I18" s="47" t="s">
        <v>214</v>
      </c>
      <c r="J18" s="47" t="s">
        <v>213</v>
      </c>
      <c r="K18" s="47" t="s">
        <v>203</v>
      </c>
      <c r="L18" s="117"/>
      <c r="M18" s="117"/>
    </row>
    <row r="19" spans="1:24" ht="21.75" customHeight="1" x14ac:dyDescent="0.25">
      <c r="A19" s="117"/>
      <c r="B19" s="120"/>
      <c r="C19" s="121"/>
      <c r="D19" s="81"/>
      <c r="E19" s="48" t="s">
        <v>189</v>
      </c>
      <c r="F19" s="48" t="s">
        <v>190</v>
      </c>
      <c r="G19" s="48" t="s">
        <v>191</v>
      </c>
      <c r="H19" s="48" t="s">
        <v>198</v>
      </c>
      <c r="I19" s="48" t="s">
        <v>192</v>
      </c>
      <c r="J19" s="48" t="s">
        <v>200</v>
      </c>
      <c r="K19" s="48" t="s">
        <v>201</v>
      </c>
      <c r="L19" s="48" t="s">
        <v>204</v>
      </c>
      <c r="M19" s="49" t="s">
        <v>205</v>
      </c>
    </row>
    <row r="20" spans="1:24" ht="53.25" customHeight="1" x14ac:dyDescent="0.25">
      <c r="A20" s="54" t="str">
        <f>IF(C20&lt;&gt;"",1,"")</f>
        <v/>
      </c>
      <c r="B20" s="55" t="e">
        <f>VLOOKUP(C20,Auxiliar!$A$21:$B$38,2,FALSE)</f>
        <v>#N/A</v>
      </c>
      <c r="C20" s="51"/>
      <c r="E20" s="52"/>
      <c r="F20" s="56" t="b">
        <f>IF($I$4=1,ROUND($F$6*3*E20,2),IF($I$4=2,ROUND($F$6*2.5*E20,2),IF($I$4=3,ROUND($F$6*2*E20,2))))</f>
        <v>0</v>
      </c>
      <c r="G20" s="56">
        <f t="shared" ref="G20:G26" si="0">IFERROR(IF(OR($I$4=1,$X20="e"),0,IF(OR($F$10="SIM",X20="d",$F$12="SIM"),ROUND($F$6*0.5*E20,2),0)),0)</f>
        <v>0</v>
      </c>
      <c r="H20" s="56">
        <f t="shared" ref="H20:H29" si="1">IFERROR(ROUND((F20+G20)*$F$14,2),0)</f>
        <v>0</v>
      </c>
      <c r="I20" s="53"/>
      <c r="J20" s="57">
        <f>ROUND(I20*$F$14,2)</f>
        <v>0</v>
      </c>
      <c r="K20" s="56">
        <f t="shared" ref="K20:K25" si="2">IFERROR(IF((F20+G20+H20)&lt;(I20+J20)*E20,(F20+G20+H20),(I20+J20)*E20),0)</f>
        <v>0</v>
      </c>
      <c r="L20" s="56">
        <f>IFERROR(ROUND(K20*0.4,2),"")</f>
        <v>0</v>
      </c>
      <c r="M20" s="58">
        <f>IFERROR(K20+L20,"")</f>
        <v>0</v>
      </c>
      <c r="N20" s="37"/>
      <c r="P20" s="31"/>
      <c r="X20" s="84" t="e">
        <f>LEFT(B20,1)</f>
        <v>#N/A</v>
      </c>
    </row>
    <row r="21" spans="1:24" ht="53.25" customHeight="1" x14ac:dyDescent="0.25">
      <c r="A21" s="54" t="str">
        <f>IF(C21&lt;&gt;"",A20+1,"")</f>
        <v/>
      </c>
      <c r="B21" s="55" t="e">
        <f>VLOOKUP(C21,Auxiliar!$A$21:$B$38,2,FALSE)</f>
        <v>#N/A</v>
      </c>
      <c r="C21" s="51"/>
      <c r="E21" s="52"/>
      <c r="F21" s="56" t="b">
        <f>IF($I$4=1,ROUND($F$6*3*E21,2),IF($I$4=2,ROUND($F$6*2.5*E21,2),IF($I$4=3,ROUND($F$6*2*E21,2))))</f>
        <v>0</v>
      </c>
      <c r="G21" s="56">
        <f t="shared" si="0"/>
        <v>0</v>
      </c>
      <c r="H21" s="56">
        <f t="shared" si="1"/>
        <v>0</v>
      </c>
      <c r="I21" s="53"/>
      <c r="J21" s="57">
        <f t="shared" ref="J21:J33" si="3">ROUND(I21*$F$14,2)</f>
        <v>0</v>
      </c>
      <c r="K21" s="56">
        <f t="shared" si="2"/>
        <v>0</v>
      </c>
      <c r="L21" s="56">
        <f t="shared" ref="L21:L33" si="4">IFERROR(ROUND(K21*0.4,2),"")</f>
        <v>0</v>
      </c>
      <c r="M21" s="58">
        <f t="shared" ref="M21:M33" si="5">IFERROR(K21+L21,"")</f>
        <v>0</v>
      </c>
      <c r="N21" s="37"/>
      <c r="O21" s="33"/>
      <c r="X21" s="84" t="e">
        <f t="shared" ref="X21:X34" si="6">LEFT(B21,1)</f>
        <v>#N/A</v>
      </c>
    </row>
    <row r="22" spans="1:24" ht="53.25" customHeight="1" x14ac:dyDescent="0.25">
      <c r="A22" s="54" t="str">
        <f t="shared" ref="A22:A33" si="7">IF(C22&lt;&gt;"",A21+1,"")</f>
        <v/>
      </c>
      <c r="B22" s="55" t="e">
        <f>VLOOKUP(C22,Auxiliar!$A$21:$B$38,2,FALSE)</f>
        <v>#N/A</v>
      </c>
      <c r="C22" s="51"/>
      <c r="E22" s="52"/>
      <c r="F22" s="56" t="b">
        <f>IF($I$4=1,ROUND($F$6*3*E22,2),IF($I$4=2,ROUND($F$6*2.5*E22,2),IF($I$4=3,ROUND($F$6*2*E22,2))))</f>
        <v>0</v>
      </c>
      <c r="G22" s="56">
        <f t="shared" si="0"/>
        <v>0</v>
      </c>
      <c r="H22" s="56">
        <f t="shared" si="1"/>
        <v>0</v>
      </c>
      <c r="I22" s="53"/>
      <c r="J22" s="57">
        <f t="shared" si="3"/>
        <v>0</v>
      </c>
      <c r="K22" s="56">
        <f t="shared" si="2"/>
        <v>0</v>
      </c>
      <c r="L22" s="56">
        <f t="shared" si="4"/>
        <v>0</v>
      </c>
      <c r="M22" s="58">
        <f t="shared" si="5"/>
        <v>0</v>
      </c>
      <c r="N22" s="33"/>
      <c r="X22" s="84" t="e">
        <f t="shared" si="6"/>
        <v>#N/A</v>
      </c>
    </row>
    <row r="23" spans="1:24" ht="53.25" customHeight="1" x14ac:dyDescent="0.25">
      <c r="A23" s="54" t="str">
        <f t="shared" si="7"/>
        <v/>
      </c>
      <c r="B23" s="55" t="e">
        <f>VLOOKUP(C23,Auxiliar!$A$21:$B$38,2,FALSE)</f>
        <v>#N/A</v>
      </c>
      <c r="C23" s="51"/>
      <c r="E23" s="52"/>
      <c r="F23" s="56" t="b">
        <f>IF($I$4=1,ROUND($F$6*2.5*E23,2),IF($I$4=2,ROUND($F$6*2*E23,2),IF($I$4=3,ROUND($F$6*1.5*E23,2))))</f>
        <v>0</v>
      </c>
      <c r="G23" s="56">
        <f t="shared" si="0"/>
        <v>0</v>
      </c>
      <c r="H23" s="56">
        <f t="shared" si="1"/>
        <v>0</v>
      </c>
      <c r="I23" s="53"/>
      <c r="J23" s="57">
        <f t="shared" si="3"/>
        <v>0</v>
      </c>
      <c r="K23" s="56">
        <f t="shared" si="2"/>
        <v>0</v>
      </c>
      <c r="L23" s="56">
        <f t="shared" si="4"/>
        <v>0</v>
      </c>
      <c r="M23" s="58">
        <f t="shared" si="5"/>
        <v>0</v>
      </c>
      <c r="X23" s="84" t="e">
        <f t="shared" si="6"/>
        <v>#N/A</v>
      </c>
    </row>
    <row r="24" spans="1:24" ht="53.25" customHeight="1" x14ac:dyDescent="0.25">
      <c r="A24" s="54" t="str">
        <f t="shared" si="7"/>
        <v/>
      </c>
      <c r="B24" s="55" t="e">
        <f>VLOOKUP(C24,Auxiliar!$A$21:$B$38,2,FALSE)</f>
        <v>#N/A</v>
      </c>
      <c r="C24" s="51"/>
      <c r="E24" s="52"/>
      <c r="F24" s="56" t="b">
        <f>IF($I$4=1,ROUND($F$6*2.5*E24,2),IF($I$4=2,ROUND($F$6*2*E24,2),IF($I$4=3,ROUND($F$6*1.5*E24,2))))</f>
        <v>0</v>
      </c>
      <c r="G24" s="56">
        <f t="shared" si="0"/>
        <v>0</v>
      </c>
      <c r="H24" s="56">
        <f t="shared" si="1"/>
        <v>0</v>
      </c>
      <c r="I24" s="53"/>
      <c r="J24" s="57">
        <f t="shared" si="3"/>
        <v>0</v>
      </c>
      <c r="K24" s="56">
        <f t="shared" si="2"/>
        <v>0</v>
      </c>
      <c r="L24" s="56">
        <f t="shared" si="4"/>
        <v>0</v>
      </c>
      <c r="M24" s="58">
        <f t="shared" si="5"/>
        <v>0</v>
      </c>
      <c r="X24" s="84" t="e">
        <f t="shared" si="6"/>
        <v>#N/A</v>
      </c>
    </row>
    <row r="25" spans="1:24" ht="53.25" customHeight="1" x14ac:dyDescent="0.25">
      <c r="A25" s="54" t="str">
        <f t="shared" si="7"/>
        <v/>
      </c>
      <c r="B25" s="55" t="e">
        <f>VLOOKUP(C25,Auxiliar!$A$21:$B$38,2,FALSE)</f>
        <v>#N/A</v>
      </c>
      <c r="C25" s="51"/>
      <c r="E25" s="52"/>
      <c r="F25" s="56" t="b">
        <f>IF($I$4=1,ROUND($F$6*2.5*E25,2),IF($I$4=2,ROUND($F$6*2*E25,2),IF($I$4=3,ROUND($F$6*1.5*E25,2))))</f>
        <v>0</v>
      </c>
      <c r="G25" s="56">
        <f t="shared" si="0"/>
        <v>0</v>
      </c>
      <c r="H25" s="56">
        <f t="shared" si="1"/>
        <v>0</v>
      </c>
      <c r="I25" s="53"/>
      <c r="J25" s="57">
        <f t="shared" si="3"/>
        <v>0</v>
      </c>
      <c r="K25" s="56">
        <f t="shared" si="2"/>
        <v>0</v>
      </c>
      <c r="L25" s="56">
        <f t="shared" si="4"/>
        <v>0</v>
      </c>
      <c r="M25" s="58">
        <f t="shared" si="5"/>
        <v>0</v>
      </c>
      <c r="X25" s="84" t="e">
        <f t="shared" si="6"/>
        <v>#N/A</v>
      </c>
    </row>
    <row r="26" spans="1:24" ht="53.25" customHeight="1" x14ac:dyDescent="0.25">
      <c r="A26" s="54" t="str">
        <f t="shared" si="7"/>
        <v/>
      </c>
      <c r="B26" s="55" t="e">
        <f>VLOOKUP(C26,Auxiliar!$A$21:$B$38,2,FALSE)</f>
        <v>#N/A</v>
      </c>
      <c r="C26" s="51"/>
      <c r="E26" s="52"/>
      <c r="F26" s="56" t="b">
        <f>IF($I$4=1,ROUND($F$6*2*E26,2),IF($I$4=2,ROUND($F$6*1.5*E26,2),IF($I$4=3,ROUND($F$6*1*E26,2))))</f>
        <v>0</v>
      </c>
      <c r="G26" s="56">
        <f t="shared" si="0"/>
        <v>0</v>
      </c>
      <c r="H26" s="56">
        <f t="shared" si="1"/>
        <v>0</v>
      </c>
      <c r="I26" s="53"/>
      <c r="J26" s="57">
        <f t="shared" si="3"/>
        <v>0</v>
      </c>
      <c r="K26" s="56">
        <f>IFERROR(IF((F26+G26+H26)&lt;(I26+J26)*E26,(F26+G26+H26),(I26+J26)*E26),0)</f>
        <v>0</v>
      </c>
      <c r="L26" s="56">
        <f t="shared" si="4"/>
        <v>0</v>
      </c>
      <c r="M26" s="58">
        <f t="shared" si="5"/>
        <v>0</v>
      </c>
      <c r="X26" s="84" t="e">
        <f t="shared" si="6"/>
        <v>#N/A</v>
      </c>
    </row>
    <row r="27" spans="1:24" ht="53.25" customHeight="1" x14ac:dyDescent="0.25">
      <c r="A27" s="54" t="str">
        <f t="shared" si="7"/>
        <v/>
      </c>
      <c r="B27" s="55" t="e">
        <f>VLOOKUP(C27,Auxiliar!$A$21:$B$38,2,FALSE)</f>
        <v>#N/A</v>
      </c>
      <c r="C27" s="51"/>
      <c r="E27" s="52"/>
      <c r="F27" s="56" t="b">
        <f t="shared" ref="F27:F33" si="8">IF($I$4=1,ROUND($F$6*2*E27,2),IF($I$4=2,ROUND($F$6*1.5*E27,2),IF($I$4=3,ROUND($F$6*1*E27,2))))</f>
        <v>0</v>
      </c>
      <c r="G27" s="56">
        <f>IFERROR(IF(OR($I$4=1,$X27="e"),0,IF(OR($F$10="SIM",X27="d",$F$12="SIM"),ROUND($F$6*0.5*E27,2),0)),0)</f>
        <v>0</v>
      </c>
      <c r="H27" s="56">
        <f t="shared" si="1"/>
        <v>0</v>
      </c>
      <c r="I27" s="53"/>
      <c r="J27" s="57">
        <f t="shared" si="3"/>
        <v>0</v>
      </c>
      <c r="K27" s="56">
        <f t="shared" ref="K27:K33" si="9">IFERROR(IF((F27+G27+H27)&lt;(I27+J27)*E27,(F27+G27+H27),(I27+J27)*E27),0)</f>
        <v>0</v>
      </c>
      <c r="L27" s="56">
        <f t="shared" si="4"/>
        <v>0</v>
      </c>
      <c r="M27" s="58">
        <f t="shared" si="5"/>
        <v>0</v>
      </c>
      <c r="P27" s="33"/>
      <c r="X27" s="84" t="e">
        <f t="shared" si="6"/>
        <v>#N/A</v>
      </c>
    </row>
    <row r="28" spans="1:24" ht="53.25" customHeight="1" x14ac:dyDescent="0.25">
      <c r="A28" s="54" t="str">
        <f t="shared" si="7"/>
        <v/>
      </c>
      <c r="B28" s="55" t="e">
        <f>VLOOKUP(C28,Auxiliar!$A$21:$B$38,2,FALSE)</f>
        <v>#N/A</v>
      </c>
      <c r="C28" s="51"/>
      <c r="E28" s="52"/>
      <c r="F28" s="56" t="b">
        <f t="shared" si="8"/>
        <v>0</v>
      </c>
      <c r="G28" s="56">
        <f t="shared" ref="G28:G33" si="10">IFERROR(IF(OR($I$4=1,$X28="e"),0,IF(OR($F$10="SIM",X28="d",$F$12="SIM"),ROUND($F$6*0.5*E28,2),0)),0)</f>
        <v>0</v>
      </c>
      <c r="H28" s="56">
        <f t="shared" si="1"/>
        <v>0</v>
      </c>
      <c r="I28" s="53"/>
      <c r="J28" s="57">
        <f t="shared" si="3"/>
        <v>0</v>
      </c>
      <c r="K28" s="56">
        <f t="shared" si="9"/>
        <v>0</v>
      </c>
      <c r="L28" s="56">
        <f t="shared" si="4"/>
        <v>0</v>
      </c>
      <c r="M28" s="58">
        <f t="shared" si="5"/>
        <v>0</v>
      </c>
      <c r="P28" s="33">
        <f>P27*0.5</f>
        <v>0</v>
      </c>
      <c r="X28" s="84" t="e">
        <f t="shared" si="6"/>
        <v>#N/A</v>
      </c>
    </row>
    <row r="29" spans="1:24" ht="53.25" customHeight="1" x14ac:dyDescent="0.25">
      <c r="A29" s="54" t="str">
        <f t="shared" si="7"/>
        <v/>
      </c>
      <c r="B29" s="55" t="e">
        <f>VLOOKUP(C29,Auxiliar!$A$21:$B$38,2,FALSE)</f>
        <v>#N/A</v>
      </c>
      <c r="C29" s="51"/>
      <c r="E29" s="52"/>
      <c r="F29" s="56" t="b">
        <f t="shared" si="8"/>
        <v>0</v>
      </c>
      <c r="G29" s="56">
        <f t="shared" si="10"/>
        <v>0</v>
      </c>
      <c r="H29" s="56">
        <f t="shared" si="1"/>
        <v>0</v>
      </c>
      <c r="I29" s="53"/>
      <c r="J29" s="57">
        <f t="shared" si="3"/>
        <v>0</v>
      </c>
      <c r="K29" s="56">
        <f t="shared" si="9"/>
        <v>0</v>
      </c>
      <c r="L29" s="56">
        <f t="shared" si="4"/>
        <v>0</v>
      </c>
      <c r="M29" s="58">
        <f t="shared" si="5"/>
        <v>0</v>
      </c>
      <c r="X29" s="84" t="e">
        <f t="shared" si="6"/>
        <v>#N/A</v>
      </c>
    </row>
    <row r="30" spans="1:24" ht="53.25" customHeight="1" x14ac:dyDescent="0.25">
      <c r="A30" s="54" t="str">
        <f t="shared" si="7"/>
        <v/>
      </c>
      <c r="B30" s="55" t="e">
        <f>VLOOKUP(C30,Auxiliar!$A$21:$B$38,2,FALSE)</f>
        <v>#N/A</v>
      </c>
      <c r="C30" s="51"/>
      <c r="E30" s="52"/>
      <c r="F30" s="56" t="b">
        <f t="shared" si="8"/>
        <v>0</v>
      </c>
      <c r="G30" s="56">
        <f t="shared" si="10"/>
        <v>0</v>
      </c>
      <c r="H30" s="56">
        <f>IFERROR(ROUND((F30+G30)*$F$14,2),0)</f>
        <v>0</v>
      </c>
      <c r="I30" s="53"/>
      <c r="J30" s="57">
        <f t="shared" si="3"/>
        <v>0</v>
      </c>
      <c r="K30" s="56">
        <f t="shared" si="9"/>
        <v>0</v>
      </c>
      <c r="L30" s="56">
        <f t="shared" si="4"/>
        <v>0</v>
      </c>
      <c r="M30" s="58">
        <f t="shared" si="5"/>
        <v>0</v>
      </c>
      <c r="X30" s="84" t="e">
        <f t="shared" si="6"/>
        <v>#N/A</v>
      </c>
    </row>
    <row r="31" spans="1:24" ht="53.25" customHeight="1" x14ac:dyDescent="0.25">
      <c r="A31" s="54" t="str">
        <f t="shared" si="7"/>
        <v/>
      </c>
      <c r="B31" s="55" t="e">
        <f>VLOOKUP(C31,Auxiliar!$A$21:$B$38,2,FALSE)</f>
        <v>#N/A</v>
      </c>
      <c r="C31" s="51"/>
      <c r="E31" s="52"/>
      <c r="F31" s="56" t="b">
        <f t="shared" si="8"/>
        <v>0</v>
      </c>
      <c r="G31" s="56">
        <f t="shared" si="10"/>
        <v>0</v>
      </c>
      <c r="H31" s="56">
        <f t="shared" ref="H31:H33" si="11">IFERROR(ROUND((F31+G31)*$F$14,2),0)</f>
        <v>0</v>
      </c>
      <c r="I31" s="53"/>
      <c r="J31" s="57">
        <f t="shared" si="3"/>
        <v>0</v>
      </c>
      <c r="K31" s="56">
        <f t="shared" si="9"/>
        <v>0</v>
      </c>
      <c r="L31" s="56">
        <f t="shared" si="4"/>
        <v>0</v>
      </c>
      <c r="M31" s="58">
        <f t="shared" si="5"/>
        <v>0</v>
      </c>
      <c r="X31" s="84" t="e">
        <f t="shared" si="6"/>
        <v>#N/A</v>
      </c>
    </row>
    <row r="32" spans="1:24" ht="53.25" customHeight="1" x14ac:dyDescent="0.25">
      <c r="A32" s="54" t="str">
        <f t="shared" si="7"/>
        <v/>
      </c>
      <c r="B32" s="55" t="e">
        <f>VLOOKUP(C32,Auxiliar!$A$21:$B$38,2,FALSE)</f>
        <v>#N/A</v>
      </c>
      <c r="C32" s="51"/>
      <c r="E32" s="52"/>
      <c r="F32" s="56" t="b">
        <f t="shared" si="8"/>
        <v>0</v>
      </c>
      <c r="G32" s="56">
        <f t="shared" si="10"/>
        <v>0</v>
      </c>
      <c r="H32" s="56">
        <f t="shared" si="11"/>
        <v>0</v>
      </c>
      <c r="I32" s="53"/>
      <c r="J32" s="57">
        <f t="shared" si="3"/>
        <v>0</v>
      </c>
      <c r="K32" s="56">
        <f t="shared" si="9"/>
        <v>0</v>
      </c>
      <c r="L32" s="56">
        <f t="shared" si="4"/>
        <v>0</v>
      </c>
      <c r="M32" s="58">
        <f t="shared" si="5"/>
        <v>0</v>
      </c>
      <c r="X32" s="84" t="e">
        <f t="shared" si="6"/>
        <v>#N/A</v>
      </c>
    </row>
    <row r="33" spans="1:24" ht="53.25" customHeight="1" x14ac:dyDescent="0.25">
      <c r="A33" s="54" t="str">
        <f t="shared" si="7"/>
        <v/>
      </c>
      <c r="B33" s="55" t="e">
        <f>VLOOKUP(C33,Auxiliar!$A$21:$B$38,2,FALSE)</f>
        <v>#N/A</v>
      </c>
      <c r="C33" s="51"/>
      <c r="E33" s="52"/>
      <c r="F33" s="56" t="b">
        <f t="shared" si="8"/>
        <v>0</v>
      </c>
      <c r="G33" s="56">
        <f t="shared" si="10"/>
        <v>0</v>
      </c>
      <c r="H33" s="56">
        <f t="shared" si="11"/>
        <v>0</v>
      </c>
      <c r="I33" s="53"/>
      <c r="J33" s="57">
        <f t="shared" si="3"/>
        <v>0</v>
      </c>
      <c r="K33" s="56">
        <f t="shared" si="9"/>
        <v>0</v>
      </c>
      <c r="L33" s="56">
        <f t="shared" si="4"/>
        <v>0</v>
      </c>
      <c r="M33" s="58">
        <f t="shared" si="5"/>
        <v>0</v>
      </c>
      <c r="X33" s="84" t="e">
        <f t="shared" si="6"/>
        <v>#N/A</v>
      </c>
    </row>
    <row r="34" spans="1:24" ht="15" hidden="1" customHeight="1" x14ac:dyDescent="0.25">
      <c r="E34" s="34"/>
      <c r="F34" s="34"/>
      <c r="G34" s="34"/>
      <c r="H34" s="34"/>
      <c r="J34" s="15"/>
      <c r="K34" s="59">
        <f>SUMIF(K20:K33,"&lt;&gt;#N/D")</f>
        <v>0</v>
      </c>
      <c r="L34" s="59">
        <f>SUMIF(L20:L33,"&lt;&gt;#N/D")</f>
        <v>0</v>
      </c>
      <c r="M34" s="59">
        <f>SUMIF(M20:M33,"&lt;&gt;#N/D")</f>
        <v>0</v>
      </c>
      <c r="X34" s="84" t="str">
        <f t="shared" si="6"/>
        <v/>
      </c>
    </row>
    <row r="35" spans="1:24" x14ac:dyDescent="0.25">
      <c r="J35" s="32"/>
    </row>
    <row r="36" spans="1:24" x14ac:dyDescent="0.25">
      <c r="E36" s="104" t="s">
        <v>194</v>
      </c>
      <c r="F36" s="105"/>
      <c r="G36" s="105"/>
      <c r="H36" s="106"/>
      <c r="I36" s="61"/>
      <c r="J36" s="62">
        <f>SUMIF(B20:B33,"a)",K20:K33)</f>
        <v>0</v>
      </c>
    </row>
    <row r="37" spans="1:24" x14ac:dyDescent="0.25">
      <c r="E37" s="63"/>
      <c r="F37" s="64"/>
      <c r="G37" s="64"/>
      <c r="H37" s="65"/>
      <c r="I37" s="65"/>
      <c r="J37" s="66"/>
    </row>
    <row r="38" spans="1:24" ht="12.75" customHeight="1" x14ac:dyDescent="0.25">
      <c r="E38" s="101" t="s">
        <v>195</v>
      </c>
      <c r="F38" s="102"/>
      <c r="G38" s="102"/>
      <c r="H38" s="103"/>
      <c r="I38" s="67"/>
      <c r="J38" s="68">
        <f>SUMIF(B20:B33,"&lt;&gt;a)",K20:K33)</f>
        <v>0</v>
      </c>
    </row>
    <row r="39" spans="1:24" x14ac:dyDescent="0.25">
      <c r="E39" s="63"/>
      <c r="F39" s="64"/>
      <c r="G39" s="64"/>
      <c r="H39" s="65"/>
      <c r="I39" s="65"/>
      <c r="J39" s="64"/>
    </row>
    <row r="40" spans="1:24" ht="12.75" customHeight="1" x14ac:dyDescent="0.25">
      <c r="E40" s="107" t="s">
        <v>196</v>
      </c>
      <c r="F40" s="108"/>
      <c r="G40" s="108"/>
      <c r="H40" s="109"/>
      <c r="I40" s="69"/>
      <c r="J40" s="70">
        <f>J36+J38</f>
        <v>0</v>
      </c>
    </row>
    <row r="41" spans="1:24" hidden="1" x14ac:dyDescent="0.25">
      <c r="E41" s="63"/>
      <c r="F41" s="64"/>
      <c r="G41" s="64"/>
      <c r="H41" s="65"/>
      <c r="I41" s="65"/>
      <c r="J41" s="64"/>
    </row>
    <row r="42" spans="1:24" s="35" customFormat="1" ht="15" hidden="1" customHeight="1" x14ac:dyDescent="0.25">
      <c r="E42" s="91" t="s">
        <v>188</v>
      </c>
      <c r="F42" s="92"/>
      <c r="G42" s="92"/>
      <c r="H42" s="93"/>
      <c r="I42" s="71"/>
      <c r="J42" s="72">
        <f>ROUND(M34*0.85,2)</f>
        <v>0</v>
      </c>
      <c r="X42" s="85"/>
    </row>
    <row r="43" spans="1:24" s="35" customFormat="1" hidden="1" x14ac:dyDescent="0.25">
      <c r="E43" s="73"/>
      <c r="F43" s="73"/>
      <c r="G43" s="73"/>
      <c r="H43" s="74"/>
      <c r="I43" s="74"/>
      <c r="J43" s="75"/>
      <c r="X43" s="85"/>
    </row>
    <row r="44" spans="1:24" s="35" customFormat="1" ht="15" hidden="1" customHeight="1" x14ac:dyDescent="0.25">
      <c r="E44" s="110" t="s">
        <v>186</v>
      </c>
      <c r="F44" s="111"/>
      <c r="G44" s="111"/>
      <c r="H44" s="112"/>
      <c r="I44" s="76"/>
      <c r="J44" s="77">
        <f>M34-J42</f>
        <v>0</v>
      </c>
      <c r="X44" s="85"/>
    </row>
    <row r="45" spans="1:24" hidden="1" x14ac:dyDescent="0.25">
      <c r="E45" s="63"/>
      <c r="F45" s="64"/>
      <c r="G45" s="64"/>
      <c r="H45" s="65"/>
      <c r="I45" s="65"/>
      <c r="J45" s="64"/>
    </row>
    <row r="46" spans="1:24" x14ac:dyDescent="0.25">
      <c r="E46" s="63"/>
      <c r="F46" s="64"/>
      <c r="G46" s="64"/>
      <c r="H46" s="65"/>
      <c r="I46" s="65"/>
      <c r="J46" s="64"/>
    </row>
    <row r="47" spans="1:24" ht="15" customHeight="1" x14ac:dyDescent="0.25">
      <c r="E47" s="113" t="s">
        <v>185</v>
      </c>
      <c r="F47" s="114"/>
      <c r="G47" s="114"/>
      <c r="H47" s="115"/>
      <c r="I47" s="60"/>
      <c r="J47" s="78">
        <f>L34</f>
        <v>0</v>
      </c>
    </row>
    <row r="48" spans="1:24" hidden="1" x14ac:dyDescent="0.25">
      <c r="E48" s="63"/>
      <c r="F48" s="64"/>
      <c r="G48" s="64"/>
      <c r="H48" s="65"/>
      <c r="I48" s="65"/>
      <c r="J48" s="64"/>
    </row>
    <row r="49" spans="5:24" s="35" customFormat="1" ht="15" hidden="1" customHeight="1" x14ac:dyDescent="0.25">
      <c r="E49" s="91" t="s">
        <v>183</v>
      </c>
      <c r="F49" s="92"/>
      <c r="G49" s="92"/>
      <c r="H49" s="93"/>
      <c r="I49" s="71"/>
      <c r="J49" s="77">
        <f>J47+J42</f>
        <v>0</v>
      </c>
      <c r="X49" s="85"/>
    </row>
    <row r="50" spans="5:24" x14ac:dyDescent="0.25">
      <c r="E50" s="63"/>
      <c r="F50" s="64"/>
      <c r="G50" s="64"/>
      <c r="H50" s="65"/>
      <c r="I50" s="65"/>
      <c r="J50" s="64"/>
    </row>
    <row r="51" spans="5:24" x14ac:dyDescent="0.25">
      <c r="E51" s="94" t="s">
        <v>220</v>
      </c>
      <c r="F51" s="95"/>
      <c r="G51" s="95"/>
      <c r="H51" s="96"/>
      <c r="I51" s="79"/>
      <c r="J51" s="80">
        <f>J40+J47</f>
        <v>0</v>
      </c>
      <c r="K51" s="3" t="s">
        <v>219</v>
      </c>
    </row>
  </sheetData>
  <sheetProtection algorithmName="SHA-512" hashValue="4F+n9yPRTCgp+wMpH9Dx0xa6C8sRcX/hMgRLIybplWqjQ0UngDDfEaLfTN1ay27mK67O44Dmzxvf80yPFsNdmw==" saltValue="5qZljRkHyrAMnmVPFk4WXA==" spinCount="100000" sheet="1" objects="1" scenarios="1"/>
  <dataConsolidate/>
  <mergeCells count="24">
    <mergeCell ref="B4:C4"/>
    <mergeCell ref="B1:C1"/>
    <mergeCell ref="B2:C2"/>
    <mergeCell ref="B6:C6"/>
    <mergeCell ref="B8:C8"/>
    <mergeCell ref="M17:M18"/>
    <mergeCell ref="A18:A19"/>
    <mergeCell ref="B18:C19"/>
    <mergeCell ref="E17:K17"/>
    <mergeCell ref="B10:C10"/>
    <mergeCell ref="B12:C12"/>
    <mergeCell ref="B14:C14"/>
    <mergeCell ref="L17:L18"/>
    <mergeCell ref="H10:L12"/>
    <mergeCell ref="E49:H49"/>
    <mergeCell ref="E51:H51"/>
    <mergeCell ref="E42:H42"/>
    <mergeCell ref="F4:H4"/>
    <mergeCell ref="F2:H2"/>
    <mergeCell ref="E38:H38"/>
    <mergeCell ref="E36:H36"/>
    <mergeCell ref="E40:H40"/>
    <mergeCell ref="E44:H44"/>
    <mergeCell ref="E47:H47"/>
  </mergeCells>
  <dataValidations disablePrompts="1" count="3">
    <dataValidation type="list" allowBlank="1" showInputMessage="1" showErrorMessage="1" sqref="F10:F13" xr:uid="{00000000-0002-0000-0100-000000000000}">
      <formula1>$AH$7:$AH$9</formula1>
    </dataValidation>
    <dataValidation type="whole" operator="lessThanOrEqual" allowBlank="1" showInputMessage="1" showErrorMessage="1" errorTitle="Valor Incorreto" error="Financiado um período máximo de 36 meses" sqref="E20:E33" xr:uid="{00000000-0002-0000-0100-000001000000}">
      <formula1>36</formula1>
    </dataValidation>
    <dataValidation type="list" allowBlank="1" showInputMessage="1" showErrorMessage="1" sqref="F4" xr:uid="{00000000-0002-0000-0100-000002000000}">
      <formula1>MODALIDADE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3000000}">
          <x14:formula1>
            <xm:f>Auxiliar!$A$21:$A$38</xm:f>
          </x14:formula1>
          <xm:sqref>C20:C33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61"/>
  <sheetViews>
    <sheetView showGridLines="0" workbookViewId="0">
      <selection activeCell="A33" sqref="A33"/>
    </sheetView>
  </sheetViews>
  <sheetFormatPr defaultRowHeight="15" x14ac:dyDescent="0.25"/>
  <cols>
    <col min="1" max="1" width="113.140625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 x14ac:dyDescent="0.3">
      <c r="A2" s="129"/>
      <c r="B2" s="129"/>
      <c r="C2" s="129"/>
      <c r="D2" s="129"/>
      <c r="E2" s="129"/>
      <c r="F2" s="129"/>
    </row>
    <row r="3" spans="1:6" x14ac:dyDescent="0.25">
      <c r="A3" s="6" t="s">
        <v>123</v>
      </c>
      <c r="B3" s="16" t="s">
        <v>130</v>
      </c>
      <c r="C3" s="16" t="s">
        <v>139</v>
      </c>
      <c r="D3" s="11"/>
    </row>
    <row r="4" spans="1:6" x14ac:dyDescent="0.25">
      <c r="A4" s="44"/>
      <c r="B4" s="45"/>
      <c r="C4" s="45"/>
      <c r="D4" s="8"/>
    </row>
    <row r="5" spans="1:6" ht="13.5" customHeight="1" x14ac:dyDescent="0.25">
      <c r="A5" s="38" t="s">
        <v>210</v>
      </c>
      <c r="B5" s="15" t="s">
        <v>131</v>
      </c>
      <c r="C5" s="17" t="s">
        <v>140</v>
      </c>
      <c r="D5" s="8"/>
    </row>
    <row r="6" spans="1:6" ht="13.5" customHeight="1" x14ac:dyDescent="0.25">
      <c r="A6" s="7" t="s">
        <v>209</v>
      </c>
      <c r="B6" s="15" t="s">
        <v>132</v>
      </c>
      <c r="C6" s="17" t="s">
        <v>141</v>
      </c>
      <c r="D6" s="8"/>
    </row>
    <row r="7" spans="1:6" ht="13.5" customHeight="1" thickBot="1" x14ac:dyDescent="0.3">
      <c r="A7" s="9" t="s">
        <v>211</v>
      </c>
      <c r="B7" s="15" t="s">
        <v>133</v>
      </c>
      <c r="C7" s="15"/>
      <c r="D7" s="8"/>
    </row>
    <row r="8" spans="1:6" ht="15.75" thickBot="1" x14ac:dyDescent="0.3">
      <c r="A8" s="9"/>
      <c r="B8" s="18" t="s">
        <v>134</v>
      </c>
      <c r="C8" s="18" t="s">
        <v>142</v>
      </c>
      <c r="D8" s="10"/>
    </row>
    <row r="10" spans="1:6" ht="15.75" thickBot="1" x14ac:dyDescent="0.3"/>
    <row r="11" spans="1:6" x14ac:dyDescent="0.25">
      <c r="A11" s="6" t="s">
        <v>124</v>
      </c>
      <c r="B11" s="11"/>
    </row>
    <row r="12" spans="1:6" s="2" customFormat="1" ht="21" customHeight="1" x14ac:dyDescent="0.25">
      <c r="A12" s="12" t="s">
        <v>125</v>
      </c>
      <c r="B12" s="13" t="s">
        <v>128</v>
      </c>
    </row>
    <row r="13" spans="1:6" s="2" customFormat="1" ht="21" customHeight="1" x14ac:dyDescent="0.25">
      <c r="A13" s="12" t="s">
        <v>126</v>
      </c>
      <c r="B13" s="13" t="s">
        <v>129</v>
      </c>
    </row>
    <row r="14" spans="1:6" x14ac:dyDescent="0.25">
      <c r="A14" s="7" t="s">
        <v>127</v>
      </c>
      <c r="B14" s="8"/>
    </row>
    <row r="15" spans="1:6" ht="6.75" customHeight="1" thickBot="1" x14ac:dyDescent="0.3">
      <c r="A15" s="9"/>
      <c r="B15" s="10"/>
    </row>
    <row r="18" spans="1:3" ht="15.75" thickBot="1" x14ac:dyDescent="0.3"/>
    <row r="19" spans="1:3" x14ac:dyDescent="0.25">
      <c r="A19" s="6" t="s">
        <v>135</v>
      </c>
      <c r="B19" s="11"/>
    </row>
    <row r="20" spans="1:3" ht="12.75" customHeight="1" x14ac:dyDescent="0.25">
      <c r="A20" s="7" t="s">
        <v>136</v>
      </c>
      <c r="B20" s="8"/>
    </row>
    <row r="21" spans="1:3" x14ac:dyDescent="0.25">
      <c r="A21" s="23"/>
      <c r="B21" s="23"/>
    </row>
    <row r="22" spans="1:3" x14ac:dyDescent="0.25">
      <c r="A22" s="23" t="s">
        <v>165</v>
      </c>
      <c r="B22" s="23" t="s">
        <v>147</v>
      </c>
      <c r="C22">
        <v>0</v>
      </c>
    </row>
    <row r="23" spans="1:3" x14ac:dyDescent="0.25">
      <c r="A23" s="24" t="s">
        <v>166</v>
      </c>
      <c r="B23" s="24" t="s">
        <v>148</v>
      </c>
      <c r="C23">
        <v>0</v>
      </c>
    </row>
    <row r="24" spans="1:3" x14ac:dyDescent="0.25">
      <c r="A24" s="24" t="s">
        <v>167</v>
      </c>
      <c r="B24" s="24" t="s">
        <v>149</v>
      </c>
      <c r="C24">
        <v>0</v>
      </c>
    </row>
    <row r="25" spans="1:3" x14ac:dyDescent="0.25">
      <c r="A25" s="24" t="s">
        <v>168</v>
      </c>
      <c r="B25" s="25" t="s">
        <v>150</v>
      </c>
      <c r="C25">
        <v>0.5</v>
      </c>
    </row>
    <row r="26" spans="1:3" x14ac:dyDescent="0.25">
      <c r="A26" s="24" t="s">
        <v>169</v>
      </c>
      <c r="B26" s="25" t="s">
        <v>151</v>
      </c>
      <c r="C26">
        <v>0.5</v>
      </c>
    </row>
    <row r="27" spans="1:3" x14ac:dyDescent="0.25">
      <c r="A27" s="24" t="s">
        <v>170</v>
      </c>
      <c r="B27" s="25" t="s">
        <v>152</v>
      </c>
      <c r="C27">
        <v>0.5</v>
      </c>
    </row>
    <row r="28" spans="1:3" x14ac:dyDescent="0.25">
      <c r="A28" s="24" t="s">
        <v>171</v>
      </c>
      <c r="B28" s="24" t="s">
        <v>153</v>
      </c>
      <c r="C28">
        <v>0.5</v>
      </c>
    </row>
    <row r="29" spans="1:3" x14ac:dyDescent="0.25">
      <c r="A29" s="24" t="s">
        <v>172</v>
      </c>
      <c r="B29" s="24" t="s">
        <v>154</v>
      </c>
      <c r="C29">
        <v>0.5</v>
      </c>
    </row>
    <row r="30" spans="1:3" x14ac:dyDescent="0.25">
      <c r="A30" s="24" t="s">
        <v>173</v>
      </c>
      <c r="B30" s="24" t="s">
        <v>155</v>
      </c>
      <c r="C30">
        <v>0.5</v>
      </c>
    </row>
    <row r="31" spans="1:3" x14ac:dyDescent="0.25">
      <c r="A31" s="24" t="s">
        <v>174</v>
      </c>
      <c r="B31" s="24" t="s">
        <v>156</v>
      </c>
      <c r="C31">
        <v>0.5</v>
      </c>
    </row>
    <row r="32" spans="1:3" x14ac:dyDescent="0.25">
      <c r="A32" s="24" t="s">
        <v>175</v>
      </c>
      <c r="B32" s="24" t="s">
        <v>157</v>
      </c>
      <c r="C32">
        <v>0.5</v>
      </c>
    </row>
    <row r="33" spans="1:3" x14ac:dyDescent="0.25">
      <c r="A33" s="24" t="s">
        <v>176</v>
      </c>
      <c r="B33" s="24" t="s">
        <v>158</v>
      </c>
      <c r="C33">
        <v>0.5</v>
      </c>
    </row>
    <row r="34" spans="1:3" ht="18" customHeight="1" x14ac:dyDescent="0.25">
      <c r="A34" s="24" t="s">
        <v>181</v>
      </c>
      <c r="B34" s="26" t="s">
        <v>159</v>
      </c>
      <c r="C34">
        <v>0.5</v>
      </c>
    </row>
    <row r="35" spans="1:3" x14ac:dyDescent="0.25">
      <c r="A35" s="24" t="s">
        <v>177</v>
      </c>
      <c r="B35" s="26" t="s">
        <v>160</v>
      </c>
      <c r="C35">
        <v>0.5</v>
      </c>
    </row>
    <row r="36" spans="1:3" x14ac:dyDescent="0.25">
      <c r="A36" s="24" t="s">
        <v>178</v>
      </c>
      <c r="B36" s="26" t="s">
        <v>161</v>
      </c>
      <c r="C36">
        <v>0.5</v>
      </c>
    </row>
    <row r="37" spans="1:3" x14ac:dyDescent="0.25">
      <c r="A37" s="24" t="s">
        <v>180</v>
      </c>
      <c r="B37" s="27" t="s">
        <v>162</v>
      </c>
      <c r="C37" t="s">
        <v>212</v>
      </c>
    </row>
    <row r="38" spans="1:3" x14ac:dyDescent="0.25">
      <c r="A38" s="29" t="s">
        <v>179</v>
      </c>
      <c r="B38" s="28" t="s">
        <v>163</v>
      </c>
      <c r="C38">
        <v>0</v>
      </c>
    </row>
    <row r="39" spans="1:3" x14ac:dyDescent="0.25">
      <c r="A39" s="14"/>
      <c r="B39" s="8"/>
    </row>
    <row r="40" spans="1:3" x14ac:dyDescent="0.25">
      <c r="A40" s="14" t="s">
        <v>137</v>
      </c>
      <c r="B40" s="8"/>
    </row>
    <row r="41" spans="1:3" x14ac:dyDescent="0.25">
      <c r="A41" s="14"/>
      <c r="B41" s="8"/>
    </row>
    <row r="42" spans="1:3" x14ac:dyDescent="0.25">
      <c r="A42" s="14" t="s">
        <v>138</v>
      </c>
      <c r="B42" s="8"/>
    </row>
    <row r="43" spans="1:3" ht="15.75" thickBot="1" x14ac:dyDescent="0.3">
      <c r="A43" s="9"/>
      <c r="B43" s="10"/>
    </row>
    <row r="46" spans="1:3" x14ac:dyDescent="0.25">
      <c r="A46" s="3" t="s">
        <v>143</v>
      </c>
    </row>
    <row r="49" spans="1:1" x14ac:dyDescent="0.25">
      <c r="A49" t="s">
        <v>144</v>
      </c>
    </row>
    <row r="60" spans="1:1" x14ac:dyDescent="0.25">
      <c r="A60" t="s">
        <v>207</v>
      </c>
    </row>
    <row r="61" spans="1:1" x14ac:dyDescent="0.25">
      <c r="A61" t="s">
        <v>208</v>
      </c>
    </row>
  </sheetData>
  <sheetProtection sheet="1" objects="1" scenarios="1"/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Baixa Densidade</vt:lpstr>
      <vt:lpstr>SIMULADOR</vt:lpstr>
      <vt:lpstr>Auxiliar</vt:lpstr>
      <vt:lpstr>MODALIDADE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Patricia Bernardes</cp:lastModifiedBy>
  <dcterms:created xsi:type="dcterms:W3CDTF">2017-05-14T21:42:36Z</dcterms:created>
  <dcterms:modified xsi:type="dcterms:W3CDTF">2020-07-24T16:28:07Z</dcterms:modified>
</cp:coreProperties>
</file>